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<sst xmlns="http://schemas.openxmlformats.org/spreadsheetml/2006/main" count="1159" uniqueCount="198">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</sst>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845196.06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22">
      <selection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610753.2200000001</v>
      </c>
      <c r="G8" s="191">
        <f aca="true" t="shared" si="0" ref="G8:G37">F8-E8</f>
        <v>-5774.759999999893</v>
      </c>
      <c r="H8" s="192">
        <f>F8/E8*100</f>
        <v>99.06334178053041</v>
      </c>
      <c r="I8" s="193">
        <f>F8-D8</f>
        <v>-323318.23</v>
      </c>
      <c r="J8" s="193">
        <f>F8/D8*100</f>
        <v>65.38613507564118</v>
      </c>
      <c r="K8" s="191">
        <f>429512.12</f>
        <v>429512.12</v>
      </c>
      <c r="L8" s="191">
        <f aca="true" t="shared" si="1" ref="L8:L51">F8-K8</f>
        <v>181241.1000000001</v>
      </c>
      <c r="M8" s="250">
        <f aca="true" t="shared" si="2" ref="M8:M28">F8/K8</f>
        <v>1.4219696990157114</v>
      </c>
      <c r="N8" s="191">
        <f>N9+N15+N18+N19+N20+N17</f>
        <v>117576.69999999995</v>
      </c>
      <c r="O8" s="191">
        <f>O9+O15+O18+O19+O20+O17</f>
        <v>66946.26</v>
      </c>
      <c r="P8" s="191">
        <f>O8-N8</f>
        <v>-50630.43999999996</v>
      </c>
      <c r="Q8" s="191">
        <f>O8/N8*100</f>
        <v>56.93837299396907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329606.7</v>
      </c>
      <c r="G9" s="190">
        <f t="shared" si="0"/>
        <v>1113.030000000028</v>
      </c>
      <c r="H9" s="197">
        <f>F9/E9*100</f>
        <v>100.33882844683126</v>
      </c>
      <c r="I9" s="198">
        <f>F9-D9</f>
        <v>-200982.3</v>
      </c>
      <c r="J9" s="198">
        <f>F9/D9*100</f>
        <v>62.12090714281676</v>
      </c>
      <c r="K9" s="199">
        <v>233711.01</v>
      </c>
      <c r="L9" s="199">
        <f t="shared" si="1"/>
        <v>95895.69</v>
      </c>
      <c r="M9" s="251">
        <f t="shared" si="2"/>
        <v>1.4103173829936382</v>
      </c>
      <c r="N9" s="197">
        <f>E9-липень!E9</f>
        <v>65234.399999999965</v>
      </c>
      <c r="O9" s="200">
        <f>F9-липень!F9</f>
        <v>34196.98999999999</v>
      </c>
      <c r="P9" s="201">
        <f>O9-N9</f>
        <v>-31037.409999999974</v>
      </c>
      <c r="Q9" s="198">
        <f>O9/N9*100</f>
        <v>52.4217130838944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385.3</v>
      </c>
      <c r="G15" s="190">
        <f t="shared" si="0"/>
        <v>20.30000000000001</v>
      </c>
      <c r="H15" s="197">
        <f>F15/E15*100</f>
        <v>105.56164383561644</v>
      </c>
      <c r="I15" s="198">
        <f t="shared" si="4"/>
        <v>-114.69999999999999</v>
      </c>
      <c r="J15" s="198">
        <f t="shared" si="5"/>
        <v>77.06</v>
      </c>
      <c r="K15" s="201">
        <v>-734.58</v>
      </c>
      <c r="L15" s="201">
        <f t="shared" si="1"/>
        <v>1119.88</v>
      </c>
      <c r="M15" s="253">
        <f t="shared" si="2"/>
        <v>-0.5245174113098642</v>
      </c>
      <c r="N15" s="197">
        <f>E15-липень!E15</f>
        <v>115</v>
      </c>
      <c r="O15" s="200">
        <f>F15-липень!F15</f>
        <v>76.06</v>
      </c>
      <c r="P15" s="201">
        <f t="shared" si="6"/>
        <v>-38.94</v>
      </c>
      <c r="Q15" s="198">
        <f t="shared" si="7"/>
        <v>66.13913043478261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58827.5</v>
      </c>
      <c r="G19" s="190">
        <f t="shared" si="0"/>
        <v>-10432.899999999994</v>
      </c>
      <c r="H19" s="197">
        <f t="shared" si="3"/>
        <v>84.93670264682272</v>
      </c>
      <c r="I19" s="198">
        <f t="shared" si="4"/>
        <v>-51072.5</v>
      </c>
      <c r="J19" s="198">
        <f t="shared" si="5"/>
        <v>53.52820746132848</v>
      </c>
      <c r="K19" s="209">
        <v>43877.66</v>
      </c>
      <c r="L19" s="201">
        <f t="shared" si="1"/>
        <v>14949.839999999997</v>
      </c>
      <c r="M19" s="259">
        <f t="shared" si="2"/>
        <v>1.3407164374763831</v>
      </c>
      <c r="N19" s="197">
        <f>E19-липень!E19</f>
        <v>10499.999999999993</v>
      </c>
      <c r="O19" s="200">
        <f>F19-липень!F19</f>
        <v>4536.300000000003</v>
      </c>
      <c r="P19" s="201">
        <f t="shared" si="6"/>
        <v>-5963.69999999999</v>
      </c>
      <c r="Q19" s="198">
        <f aca="true" t="shared" si="9" ref="Q19:Q24">O19/N19*100</f>
        <v>43.2028571428572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221827.75</v>
      </c>
      <c r="G20" s="190">
        <f t="shared" si="0"/>
        <v>3524.640000000014</v>
      </c>
      <c r="H20" s="197">
        <f t="shared" si="3"/>
        <v>101.61456243110784</v>
      </c>
      <c r="I20" s="198">
        <f t="shared" si="4"/>
        <v>-71148.90000000002</v>
      </c>
      <c r="J20" s="198">
        <f t="shared" si="5"/>
        <v>75.71516364870715</v>
      </c>
      <c r="K20" s="198">
        <v>147068.17</v>
      </c>
      <c r="L20" s="201">
        <f t="shared" si="1"/>
        <v>74759.57999999999</v>
      </c>
      <c r="M20" s="254">
        <f t="shared" si="2"/>
        <v>1.5083328363982498</v>
      </c>
      <c r="N20" s="197">
        <f>N21+N30+N31+N32</f>
        <v>41631.5</v>
      </c>
      <c r="O20" s="200">
        <f>F20-липень!F20</f>
        <v>28136.910000000003</v>
      </c>
      <c r="P20" s="201">
        <f t="shared" si="6"/>
        <v>-13494.589999999997</v>
      </c>
      <c r="Q20" s="198">
        <f t="shared" si="9"/>
        <v>67.58562626857069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115267.7</v>
      </c>
      <c r="G21" s="190">
        <f t="shared" si="0"/>
        <v>-4171.259999999995</v>
      </c>
      <c r="H21" s="197">
        <f t="shared" si="3"/>
        <v>96.5076219685771</v>
      </c>
      <c r="I21" s="198">
        <f t="shared" si="4"/>
        <v>-59631.95</v>
      </c>
      <c r="J21" s="198">
        <f t="shared" si="5"/>
        <v>65.90504898094422</v>
      </c>
      <c r="K21" s="198">
        <v>79798.88</v>
      </c>
      <c r="L21" s="201">
        <f t="shared" si="1"/>
        <v>35468.81999999999</v>
      </c>
      <c r="M21" s="254">
        <f t="shared" si="2"/>
        <v>1.444477666854472</v>
      </c>
      <c r="N21" s="197">
        <f>N22+N25+N26</f>
        <v>22950.3</v>
      </c>
      <c r="O21" s="200">
        <f>F21-червень!F21</f>
        <v>29273.309999999998</v>
      </c>
      <c r="P21" s="201">
        <f t="shared" si="6"/>
        <v>6323.009999999998</v>
      </c>
      <c r="Q21" s="198">
        <f t="shared" si="9"/>
        <v>127.55088168782108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14756.7</v>
      </c>
      <c r="G22" s="212">
        <f t="shared" si="0"/>
        <v>179.8000000000011</v>
      </c>
      <c r="H22" s="214">
        <f t="shared" si="3"/>
        <v>101.23345841708458</v>
      </c>
      <c r="I22" s="215">
        <f t="shared" si="4"/>
        <v>-3743.2999999999993</v>
      </c>
      <c r="J22" s="215">
        <f t="shared" si="5"/>
        <v>79.76594594594594</v>
      </c>
      <c r="K22" s="216">
        <v>8673.74</v>
      </c>
      <c r="L22" s="206">
        <f t="shared" si="1"/>
        <v>6082.960000000001</v>
      </c>
      <c r="M22" s="262">
        <f t="shared" si="2"/>
        <v>1.7013076250844503</v>
      </c>
      <c r="N22" s="214">
        <f>E22-липень!E22</f>
        <v>1985.2999999999993</v>
      </c>
      <c r="O22" s="217">
        <f>F22-липень!F22</f>
        <v>886.5600000000013</v>
      </c>
      <c r="P22" s="218">
        <f t="shared" si="6"/>
        <v>-1098.739999999998</v>
      </c>
      <c r="Q22" s="215">
        <f t="shared" si="9"/>
        <v>44.65622324082011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612.8</v>
      </c>
      <c r="G25" s="212">
        <f t="shared" si="0"/>
        <v>-280.34000000000003</v>
      </c>
      <c r="H25" s="214">
        <f t="shared" si="3"/>
        <v>68.61186376156033</v>
      </c>
      <c r="I25" s="215">
        <f t="shared" si="4"/>
        <v>-387.20000000000005</v>
      </c>
      <c r="J25" s="215">
        <f t="shared" si="5"/>
        <v>61.27999999999999</v>
      </c>
      <c r="K25" s="215">
        <v>3116.95</v>
      </c>
      <c r="L25" s="215">
        <f t="shared" si="1"/>
        <v>-2504.1499999999996</v>
      </c>
      <c r="M25" s="257">
        <f t="shared" si="2"/>
        <v>0.19660244790580536</v>
      </c>
      <c r="N25" s="214">
        <f>E25-липень!E25</f>
        <v>200</v>
      </c>
      <c r="O25" s="217">
        <f>F25-липень!F25</f>
        <v>133.99999999999994</v>
      </c>
      <c r="P25" s="218">
        <f t="shared" si="6"/>
        <v>-66.00000000000006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99898.2</v>
      </c>
      <c r="G26" s="212">
        <f t="shared" si="0"/>
        <v>-4070.720000000001</v>
      </c>
      <c r="H26" s="214">
        <f t="shared" si="3"/>
        <v>96.0846760743499</v>
      </c>
      <c r="I26" s="215">
        <f t="shared" si="4"/>
        <v>-55501.45</v>
      </c>
      <c r="J26" s="215">
        <f t="shared" si="5"/>
        <v>64.28470076991808</v>
      </c>
      <c r="K26" s="216">
        <v>68008.19</v>
      </c>
      <c r="L26" s="216">
        <f t="shared" si="1"/>
        <v>31890.009999999995</v>
      </c>
      <c r="M26" s="256">
        <f t="shared" si="2"/>
        <v>1.4689142587091348</v>
      </c>
      <c r="N26" s="214">
        <f>E26-липень!E26</f>
        <v>20765</v>
      </c>
      <c r="O26" s="217">
        <f>F26-липень!F26</f>
        <v>8290.410000000003</v>
      </c>
      <c r="P26" s="218">
        <f t="shared" si="6"/>
        <v>-12474.589999999997</v>
      </c>
      <c r="Q26" s="215">
        <f>O26/N26*100</f>
        <v>39.924921743318095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86</v>
      </c>
      <c r="G30" s="190">
        <f t="shared" si="0"/>
        <v>37.69</v>
      </c>
      <c r="H30" s="197">
        <f t="shared" si="3"/>
        <v>178.0169737114469</v>
      </c>
      <c r="I30" s="198">
        <f t="shared" si="4"/>
        <v>9</v>
      </c>
      <c r="J30" s="198">
        <f t="shared" si="5"/>
        <v>111.68831168831169</v>
      </c>
      <c r="K30" s="198">
        <v>48.85</v>
      </c>
      <c r="L30" s="198">
        <f t="shared" si="1"/>
        <v>37.15</v>
      </c>
      <c r="M30" s="255">
        <f>F30/K30</f>
        <v>1.7604912998976459</v>
      </c>
      <c r="N30" s="197">
        <f>E30-липень!E30</f>
        <v>7.400000000000006</v>
      </c>
      <c r="O30" s="200">
        <f>F30-липень!F30</f>
        <v>20.379999999999995</v>
      </c>
      <c r="P30" s="201">
        <f t="shared" si="6"/>
        <v>12.97999999999999</v>
      </c>
      <c r="Q30" s="198">
        <f>O30/N30*100</f>
        <v>275.40540540540513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</v>
      </c>
      <c r="G31" s="190">
        <f t="shared" si="0"/>
        <v>-150.2</v>
      </c>
      <c r="H31" s="197"/>
      <c r="I31" s="198">
        <f t="shared" si="4"/>
        <v>-150.2</v>
      </c>
      <c r="J31" s="198"/>
      <c r="K31" s="198">
        <v>-614.57</v>
      </c>
      <c r="L31" s="198">
        <f t="shared" si="1"/>
        <v>464.37000000000006</v>
      </c>
      <c r="M31" s="255">
        <f>F31/K31</f>
        <v>0.24439852254421787</v>
      </c>
      <c r="N31" s="197">
        <f>E31-липень!E31</f>
        <v>0</v>
      </c>
      <c r="O31" s="200">
        <f>F31-липень!F31</f>
        <v>-11.469999999999999</v>
      </c>
      <c r="P31" s="201">
        <f t="shared" si="6"/>
        <v>-11.469999999999999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106624.1</v>
      </c>
      <c r="G32" s="202">
        <f t="shared" si="0"/>
        <v>7808.260000000009</v>
      </c>
      <c r="H32" s="204">
        <f t="shared" si="3"/>
        <v>107.90183031384444</v>
      </c>
      <c r="I32" s="205">
        <f t="shared" si="4"/>
        <v>-11375.899999999994</v>
      </c>
      <c r="J32" s="205">
        <f t="shared" si="5"/>
        <v>90.35940677966103</v>
      </c>
      <c r="K32" s="219">
        <v>67835.01</v>
      </c>
      <c r="L32" s="219">
        <f t="shared" si="1"/>
        <v>38789.09000000001</v>
      </c>
      <c r="M32" s="258">
        <f>F32/L32</f>
        <v>2.7488167420272034</v>
      </c>
      <c r="N32" s="197">
        <f>E32-липень!E32</f>
        <v>18673.800000000003</v>
      </c>
      <c r="O32" s="200">
        <f>F32-липень!F32</f>
        <v>18817.03</v>
      </c>
      <c r="P32" s="207">
        <f t="shared" si="6"/>
        <v>143.22999999999593</v>
      </c>
      <c r="Q32" s="205">
        <f>O32/N32*100</f>
        <v>100.76701046385843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42783.1</v>
      </c>
      <c r="G38" s="191">
        <f>G39+G40+G41+G42+G43+G45+G47+G48+G49+G50+G51+G56+G57+G61</f>
        <v>4004.8700000000013</v>
      </c>
      <c r="H38" s="192">
        <f>F38/E38*100</f>
        <v>110.4050653621336</v>
      </c>
      <c r="I38" s="193">
        <f>F38-D38</f>
        <v>-14052.380000000005</v>
      </c>
      <c r="J38" s="193">
        <f>F38/D38*100</f>
        <v>75.27533857372191</v>
      </c>
      <c r="K38" s="191">
        <v>21607.34</v>
      </c>
      <c r="L38" s="191">
        <f t="shared" si="1"/>
        <v>21175.76</v>
      </c>
      <c r="M38" s="250">
        <f t="shared" si="10"/>
        <v>1.9800262318267774</v>
      </c>
      <c r="N38" s="191">
        <f>N39+N40+N41+N42+N43+N45+N47+N48+N49+N50+N51+N56+N57+N61+N44</f>
        <v>13756</v>
      </c>
      <c r="O38" s="191">
        <f>O39+O40+O41+O42+O43+O45+O47+O48+O49+O50+O51+O56+O57+O61+O44</f>
        <v>5996.82</v>
      </c>
      <c r="P38" s="191">
        <f>P39+P40+P41+P42+P43+P45+P47+P48+P49+P50+P51+P56+P57+P61</f>
        <v>-7758.900000000001</v>
      </c>
      <c r="Q38" s="191">
        <f>O38/N38*100</f>
        <v>43.59421343413783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</v>
      </c>
      <c r="G39" s="202">
        <f>F39-E39</f>
        <v>36.80000000000001</v>
      </c>
      <c r="H39" s="204">
        <f aca="true" t="shared" si="11" ref="H39:H62">F39/E39*100</f>
        <v>109.68421052631578</v>
      </c>
      <c r="I39" s="205">
        <f>F39-D39</f>
        <v>16.80000000000001</v>
      </c>
      <c r="J39" s="205">
        <f>F39/D39*100</f>
        <v>104.2</v>
      </c>
      <c r="K39" s="205">
        <v>-60.36</v>
      </c>
      <c r="L39" s="205">
        <f t="shared" si="1"/>
        <v>477.16</v>
      </c>
      <c r="M39" s="266">
        <f t="shared" si="10"/>
        <v>-6.905235255135852</v>
      </c>
      <c r="N39" s="204">
        <f>E39-липень!E39</f>
        <v>310</v>
      </c>
      <c r="O39" s="208">
        <f>F39-липень!F39</f>
        <v>175.41000000000003</v>
      </c>
      <c r="P39" s="207">
        <f>O39-N39</f>
        <v>-134.58999999999997</v>
      </c>
      <c r="Q39" s="205">
        <f aca="true" t="shared" si="12" ref="Q39:Q62">O39/N39*100</f>
        <v>56.583870967741944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192.9</v>
      </c>
      <c r="G43" s="202">
        <f t="shared" si="13"/>
        <v>112.9</v>
      </c>
      <c r="H43" s="204">
        <f t="shared" si="11"/>
        <v>241.125</v>
      </c>
      <c r="I43" s="205">
        <f t="shared" si="14"/>
        <v>42.900000000000006</v>
      </c>
      <c r="J43" s="205">
        <f t="shared" si="16"/>
        <v>128.6</v>
      </c>
      <c r="K43" s="205">
        <v>104.06</v>
      </c>
      <c r="L43" s="205">
        <f t="shared" si="1"/>
        <v>88.84</v>
      </c>
      <c r="M43" s="266">
        <f t="shared" si="17"/>
        <v>1.8537382279454162</v>
      </c>
      <c r="N43" s="204">
        <f>E43-липень!E43</f>
        <v>10</v>
      </c>
      <c r="O43" s="208">
        <f>F43-липень!F43</f>
        <v>4.939999999999998</v>
      </c>
      <c r="P43" s="207">
        <f t="shared" si="15"/>
        <v>-5.060000000000002</v>
      </c>
      <c r="Q43" s="205">
        <f t="shared" si="12"/>
        <v>49.39999999999998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316.8</v>
      </c>
      <c r="G45" s="202">
        <f t="shared" si="13"/>
        <v>60.80000000000001</v>
      </c>
      <c r="H45" s="204">
        <f t="shared" si="11"/>
        <v>123.75</v>
      </c>
      <c r="I45" s="205">
        <f t="shared" si="14"/>
        <v>16.80000000000001</v>
      </c>
      <c r="J45" s="205">
        <f t="shared" si="16"/>
        <v>105.60000000000001</v>
      </c>
      <c r="K45" s="205">
        <v>0</v>
      </c>
      <c r="L45" s="205">
        <f t="shared" si="1"/>
        <v>316.8</v>
      </c>
      <c r="M45" s="266"/>
      <c r="N45" s="204">
        <f>E45-липень!E45</f>
        <v>208</v>
      </c>
      <c r="O45" s="208">
        <f>F45-липень!F45</f>
        <v>68.43</v>
      </c>
      <c r="P45" s="207">
        <f t="shared" si="15"/>
        <v>-139.57</v>
      </c>
      <c r="Q45" s="205">
        <f t="shared" si="12"/>
        <v>32.89903846153847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6973</v>
      </c>
      <c r="G47" s="202">
        <f t="shared" si="13"/>
        <v>833.9799999999996</v>
      </c>
      <c r="H47" s="204">
        <f t="shared" si="11"/>
        <v>113.58490443100038</v>
      </c>
      <c r="I47" s="205">
        <f t="shared" si="14"/>
        <v>-2927</v>
      </c>
      <c r="J47" s="205">
        <f t="shared" si="16"/>
        <v>70.43434343434343</v>
      </c>
      <c r="K47" s="205">
        <v>6772.05</v>
      </c>
      <c r="L47" s="205">
        <f t="shared" si="1"/>
        <v>200.94999999999982</v>
      </c>
      <c r="M47" s="266">
        <f t="shared" si="17"/>
        <v>1.029673437142372</v>
      </c>
      <c r="N47" s="204">
        <f>E47-липень!E47</f>
        <v>800</v>
      </c>
      <c r="O47" s="208">
        <f>F47-липень!F47</f>
        <v>882.3699999999999</v>
      </c>
      <c r="P47" s="207">
        <f t="shared" si="15"/>
        <v>82.36999999999989</v>
      </c>
      <c r="Q47" s="205">
        <f t="shared" si="12"/>
        <v>110.29624999999999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163.1</v>
      </c>
      <c r="G48" s="202">
        <f t="shared" si="13"/>
        <v>-486.9</v>
      </c>
      <c r="H48" s="204">
        <f t="shared" si="11"/>
        <v>25.092307692307692</v>
      </c>
      <c r="I48" s="205">
        <f t="shared" si="14"/>
        <v>-486.9</v>
      </c>
      <c r="J48" s="205">
        <f t="shared" si="16"/>
        <v>25.092307692307692</v>
      </c>
      <c r="K48" s="205">
        <v>0</v>
      </c>
      <c r="L48" s="205">
        <f t="shared" si="1"/>
        <v>163.1</v>
      </c>
      <c r="M48" s="266"/>
      <c r="N48" s="204">
        <f>E48-липень!E48</f>
        <v>0</v>
      </c>
      <c r="O48" s="208">
        <f>F48-липень!F48</f>
        <v>45.709999999999994</v>
      </c>
      <c r="P48" s="207">
        <f t="shared" si="15"/>
        <v>45.709999999999994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</v>
      </c>
      <c r="G49" s="202">
        <f t="shared" si="13"/>
        <v>-12.6</v>
      </c>
      <c r="H49" s="204">
        <f t="shared" si="11"/>
        <v>55.00000000000001</v>
      </c>
      <c r="I49" s="205">
        <f t="shared" si="14"/>
        <v>-34.6</v>
      </c>
      <c r="J49" s="205">
        <f t="shared" si="16"/>
        <v>30.8</v>
      </c>
      <c r="K49" s="205">
        <v>0</v>
      </c>
      <c r="L49" s="205">
        <f t="shared" si="1"/>
        <v>15.4</v>
      </c>
      <c r="M49" s="266"/>
      <c r="N49" s="204">
        <f>E49-липень!E49</f>
        <v>4</v>
      </c>
      <c r="O49" s="208">
        <f>F49-липень!F49</f>
        <v>6.860000000000001</v>
      </c>
      <c r="P49" s="207">
        <f t="shared" si="15"/>
        <v>2.860000000000001</v>
      </c>
      <c r="Q49" s="205">
        <f t="shared" si="12"/>
        <v>171.50000000000003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4258.6</v>
      </c>
      <c r="G51" s="202">
        <f t="shared" si="13"/>
        <v>-132.58999999999924</v>
      </c>
      <c r="H51" s="204">
        <f t="shared" si="11"/>
        <v>96.98054513696745</v>
      </c>
      <c r="I51" s="205">
        <f t="shared" si="14"/>
        <v>-2741.4399999999996</v>
      </c>
      <c r="J51" s="205">
        <f t="shared" si="16"/>
        <v>60.83679521831304</v>
      </c>
      <c r="K51" s="205">
        <v>5221.43</v>
      </c>
      <c r="L51" s="205">
        <f t="shared" si="1"/>
        <v>-962.8299999999999</v>
      </c>
      <c r="M51" s="266">
        <f t="shared" si="17"/>
        <v>0.8156003240491589</v>
      </c>
      <c r="N51" s="204">
        <f>E51-липень!E51</f>
        <v>519.9999999999995</v>
      </c>
      <c r="O51" s="208">
        <f>F51-липень!F51</f>
        <v>533.8100000000004</v>
      </c>
      <c r="P51" s="207">
        <f t="shared" si="15"/>
        <v>13.810000000000855</v>
      </c>
      <c r="Q51" s="205">
        <f t="shared" si="12"/>
        <v>102.6557692307694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4594</v>
      </c>
      <c r="G57" s="202">
        <f t="shared" si="13"/>
        <v>1026.02</v>
      </c>
      <c r="H57" s="204">
        <f t="shared" si="11"/>
        <v>128.7563271094569</v>
      </c>
      <c r="I57" s="205">
        <f t="shared" si="14"/>
        <v>-556</v>
      </c>
      <c r="J57" s="205">
        <f t="shared" si="16"/>
        <v>89.20388349514563</v>
      </c>
      <c r="K57" s="205">
        <v>3192.65</v>
      </c>
      <c r="L57" s="205">
        <f aca="true" t="shared" si="18" ref="L57:L63">F57-K57</f>
        <v>1401.35</v>
      </c>
      <c r="M57" s="266">
        <f t="shared" si="17"/>
        <v>1.4389300424412321</v>
      </c>
      <c r="N57" s="204">
        <f>E57-липень!E57</f>
        <v>930</v>
      </c>
      <c r="O57" s="208">
        <f>F57-липень!F57</f>
        <v>332.10000000000036</v>
      </c>
      <c r="P57" s="207">
        <f t="shared" si="15"/>
        <v>-597.8999999999996</v>
      </c>
      <c r="Q57" s="205">
        <f t="shared" si="12"/>
        <v>35.70967741935488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857.6</v>
      </c>
      <c r="G59" s="202"/>
      <c r="H59" s="204"/>
      <c r="I59" s="205"/>
      <c r="J59" s="205"/>
      <c r="K59" s="206">
        <v>890.52</v>
      </c>
      <c r="L59" s="205">
        <f t="shared" si="18"/>
        <v>-32.91999999999996</v>
      </c>
      <c r="M59" s="266">
        <f t="shared" si="17"/>
        <v>0.963032834748237</v>
      </c>
      <c r="N59" s="236"/>
      <c r="O59" s="220">
        <f>F59-липень!F59</f>
        <v>123.76999999999998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653550.8700000001</v>
      </c>
      <c r="G64" s="191">
        <f>F64-E64</f>
        <v>-1745.1399999998976</v>
      </c>
      <c r="H64" s="192">
        <f>F64/E64*100</f>
        <v>99.73368676546652</v>
      </c>
      <c r="I64" s="193">
        <f>F64-D64</f>
        <v>-337386.86</v>
      </c>
      <c r="J64" s="193">
        <f>F64/D64*100</f>
        <v>65.95276879809593</v>
      </c>
      <c r="K64" s="193">
        <v>451134.19</v>
      </c>
      <c r="L64" s="193">
        <f>F64-K64</f>
        <v>202416.6800000001</v>
      </c>
      <c r="M64" s="267">
        <f>F64/K64</f>
        <v>1.4486839713921928</v>
      </c>
      <c r="N64" s="191">
        <f>N8+N38+N62+N63</f>
        <v>131335.19999999995</v>
      </c>
      <c r="O64" s="191">
        <f>O8+O38+O62+O63</f>
        <v>72943.08999999998</v>
      </c>
      <c r="P64" s="195">
        <f>O64-N64</f>
        <v>-58392.10999999997</v>
      </c>
      <c r="Q64" s="193">
        <f>O64/N64*100</f>
        <v>55.53963446204826</v>
      </c>
      <c r="R64" s="28">
        <f>O64-34768</f>
        <v>38175.08999999998</v>
      </c>
      <c r="S64" s="128">
        <f>O64/34768</f>
        <v>2.0979949953980666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6758.3</v>
      </c>
      <c r="G74" s="202">
        <f t="shared" si="19"/>
        <v>2881.09</v>
      </c>
      <c r="H74" s="204">
        <f>F74/E74*100</f>
        <v>174.30832995891376</v>
      </c>
      <c r="I74" s="207">
        <f t="shared" si="20"/>
        <v>-700.6999999999998</v>
      </c>
      <c r="J74" s="207">
        <f>F74/D74*100</f>
        <v>90.60597935380078</v>
      </c>
      <c r="K74" s="207">
        <v>3758.64</v>
      </c>
      <c r="L74" s="207">
        <f t="shared" si="21"/>
        <v>2999.6600000000003</v>
      </c>
      <c r="M74" s="254">
        <f>F74/K74</f>
        <v>1.7980705787199627</v>
      </c>
      <c r="N74" s="204">
        <f>E74-липень!E74</f>
        <v>549.9000000000001</v>
      </c>
      <c r="O74" s="208">
        <f>F74-липень!F74</f>
        <v>6.800000000000182</v>
      </c>
      <c r="P74" s="207">
        <f t="shared" si="22"/>
        <v>-543.0999999999999</v>
      </c>
      <c r="Q74" s="207">
        <f>O74/N74*100</f>
        <v>1.2365884706310566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10423.8</v>
      </c>
      <c r="G75" s="202">
        <f t="shared" si="19"/>
        <v>8026.949999999999</v>
      </c>
      <c r="H75" s="204">
        <f>F75/E75*100</f>
        <v>434.89580073846923</v>
      </c>
      <c r="I75" s="207">
        <f t="shared" si="20"/>
        <v>4423.799999999999</v>
      </c>
      <c r="J75" s="207">
        <f>F75/D75*100</f>
        <v>173.73</v>
      </c>
      <c r="K75" s="207">
        <v>1838.64</v>
      </c>
      <c r="L75" s="207">
        <f t="shared" si="21"/>
        <v>8585.16</v>
      </c>
      <c r="M75" s="254">
        <f>F75/K75</f>
        <v>5.669299047121785</v>
      </c>
      <c r="N75" s="204">
        <f>E75-липень!E75</f>
        <v>302</v>
      </c>
      <c r="O75" s="208">
        <f>F75-липень!F75</f>
        <v>914.1099999999988</v>
      </c>
      <c r="P75" s="207">
        <f t="shared" si="22"/>
        <v>612.1099999999988</v>
      </c>
      <c r="Q75" s="207">
        <f>O75/N75*100</f>
        <v>302.68543046357576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18723.18</v>
      </c>
      <c r="G77" s="226">
        <f t="shared" si="19"/>
        <v>10241.12</v>
      </c>
      <c r="H77" s="227">
        <f>F77/E77*100</f>
        <v>220.73859416226722</v>
      </c>
      <c r="I77" s="228">
        <f t="shared" si="20"/>
        <v>1052.1800000000003</v>
      </c>
      <c r="J77" s="228">
        <f>F77/D77*100</f>
        <v>105.95427536641955</v>
      </c>
      <c r="K77" s="228">
        <v>5991.37</v>
      </c>
      <c r="L77" s="228">
        <f t="shared" si="21"/>
        <v>12731.810000000001</v>
      </c>
      <c r="M77" s="260">
        <f>F77/K77</f>
        <v>3.12502482737671</v>
      </c>
      <c r="N77" s="226">
        <f>N73+N74+N75+N76</f>
        <v>1252.9</v>
      </c>
      <c r="O77" s="230">
        <f>O73+O74+O75+O76</f>
        <v>920.9299999999989</v>
      </c>
      <c r="P77" s="228">
        <f t="shared" si="22"/>
        <v>-331.97000000000116</v>
      </c>
      <c r="Q77" s="228">
        <f>O77/N77*100</f>
        <v>73.50387101923528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6824.5</v>
      </c>
      <c r="G80" s="202">
        <f t="shared" si="19"/>
        <v>-799.1000000000004</v>
      </c>
      <c r="H80" s="204">
        <f>F80/E80*100</f>
        <v>89.51807544991867</v>
      </c>
      <c r="I80" s="207">
        <f t="shared" si="20"/>
        <v>-2675.5</v>
      </c>
      <c r="J80" s="207">
        <f>F80/D80*100</f>
        <v>71.83684210526316</v>
      </c>
      <c r="K80" s="207">
        <v>0</v>
      </c>
      <c r="L80" s="207">
        <f t="shared" si="21"/>
        <v>6824.5</v>
      </c>
      <c r="M80" s="254"/>
      <c r="N80" s="204">
        <f>E80-липень!E80</f>
        <v>2496.3</v>
      </c>
      <c r="O80" s="208">
        <f>F80-липень!F80</f>
        <v>1922.1599999999999</v>
      </c>
      <c r="P80" s="207">
        <f>O80-N80</f>
        <v>-574.1400000000003</v>
      </c>
      <c r="Q80" s="231">
        <f>O80/N80*100</f>
        <v>77.00036053358971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6831.09</v>
      </c>
      <c r="G82" s="224">
        <f>G78+G81+G79+G80</f>
        <v>-792.5100000000003</v>
      </c>
      <c r="H82" s="227">
        <f>F82/E82*100</f>
        <v>89.60451755076342</v>
      </c>
      <c r="I82" s="228">
        <f t="shared" si="20"/>
        <v>-2669.91</v>
      </c>
      <c r="J82" s="228">
        <f>F82/D82*100</f>
        <v>71.8986422481844</v>
      </c>
      <c r="K82" s="228">
        <v>0.83</v>
      </c>
      <c r="L82" s="228">
        <f t="shared" si="21"/>
        <v>6830.26</v>
      </c>
      <c r="M82" s="268">
        <f>F82/K82</f>
        <v>8230.228915662652</v>
      </c>
      <c r="N82" s="226">
        <f>N78+N81+N79+N80</f>
        <v>2496.3</v>
      </c>
      <c r="O82" s="230">
        <f>O78+O81+O79+O80</f>
        <v>1922.62</v>
      </c>
      <c r="P82" s="226">
        <f>P78+P81+P79+P80</f>
        <v>-573.6800000000003</v>
      </c>
      <c r="Q82" s="228">
        <f>O82/N82*100</f>
        <v>77.0187878059528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25570.74</v>
      </c>
      <c r="G85" s="233">
        <f>F85-E85</f>
        <v>9444.280000000002</v>
      </c>
      <c r="H85" s="234">
        <f>F85/E85*100</f>
        <v>158.5638757669073</v>
      </c>
      <c r="I85" s="235">
        <f>F85-D85</f>
        <v>-1644.2599999999984</v>
      </c>
      <c r="J85" s="235">
        <f>F85/D85*100</f>
        <v>93.9582583134301</v>
      </c>
      <c r="K85" s="235">
        <v>6163.42</v>
      </c>
      <c r="L85" s="235">
        <f>F85-K85</f>
        <v>19407.32</v>
      </c>
      <c r="M85" s="269">
        <f>F85/K85</f>
        <v>4.1487907687615</v>
      </c>
      <c r="N85" s="232">
        <f>N71+N83+N77+N82</f>
        <v>3749.7000000000003</v>
      </c>
      <c r="O85" s="232">
        <f>O71+O83+O77+O82+O84</f>
        <v>2843.549999999999</v>
      </c>
      <c r="P85" s="235">
        <f t="shared" si="22"/>
        <v>-906.1500000000015</v>
      </c>
      <c r="Q85" s="235">
        <f>O85/N85*100</f>
        <v>75.83406672533799</v>
      </c>
      <c r="R85" s="28">
        <f>O85-8104.96</f>
        <v>-5261.410000000002</v>
      </c>
      <c r="S85" s="101">
        <f>O85/8104.96</f>
        <v>0.35084071975679076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679121.6100000001</v>
      </c>
      <c r="G86" s="233">
        <f>F86-E86</f>
        <v>7699.14000000013</v>
      </c>
      <c r="H86" s="234">
        <f>F86/E86*100</f>
        <v>101.14669084578003</v>
      </c>
      <c r="I86" s="235">
        <f>F86-D86</f>
        <v>-339031.12</v>
      </c>
      <c r="J86" s="235">
        <f>F86/D86*100</f>
        <v>66.70134941346177</v>
      </c>
      <c r="K86" s="235">
        <f>K64+K85</f>
        <v>457297.61</v>
      </c>
      <c r="L86" s="235">
        <f>F86-K86</f>
        <v>221824.00000000012</v>
      </c>
      <c r="M86" s="269">
        <f>F86/K86</f>
        <v>1.4850757912336348</v>
      </c>
      <c r="N86" s="233">
        <f>N64+N85</f>
        <v>135084.89999999997</v>
      </c>
      <c r="O86" s="233">
        <f>O64+O85</f>
        <v>75786.63999999998</v>
      </c>
      <c r="P86" s="235">
        <f t="shared" si="22"/>
        <v>-59298.25999999998</v>
      </c>
      <c r="Q86" s="235">
        <f>O86/N86*100</f>
        <v>56.102969317814214</v>
      </c>
      <c r="R86" s="28">
        <f>O86-42872.96</f>
        <v>32913.679999999986</v>
      </c>
      <c r="S86" s="101">
        <f>O86/42872.96</f>
        <v>1.7677025332517275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3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19464.036666666656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42608</v>
      </c>
      <c r="D90" s="31">
        <v>4050.6</v>
      </c>
      <c r="G90" s="4" t="s">
        <v>59</v>
      </c>
      <c r="O90" s="438"/>
      <c r="P90" s="438"/>
      <c r="T90" s="186">
        <f t="shared" si="23"/>
        <v>4050.6</v>
      </c>
    </row>
    <row r="91" spans="3:16" ht="15">
      <c r="C91" s="87">
        <v>42607</v>
      </c>
      <c r="D91" s="31">
        <v>2082.5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42605</v>
      </c>
      <c r="D92" s="31">
        <v>2908.9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845.1960600000001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495.29999999999995</v>
      </c>
      <c r="G97" s="73">
        <f>G45+G48+G49</f>
        <v>-438.7</v>
      </c>
      <c r="H97" s="74"/>
      <c r="I97" s="74"/>
      <c r="N97" s="31">
        <f>N45+N48+N49</f>
        <v>212</v>
      </c>
      <c r="O97" s="246">
        <f>O45+O48+O49</f>
        <v>121</v>
      </c>
      <c r="P97" s="31">
        <f>P45+P48+P49</f>
        <v>-91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2" sqref="O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1" sqref="N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2016-08-29T07:23:39Z</cp:lastPrinted>
  <dcterms:created xsi:type="dcterms:W3CDTF">2003-07-28T11:27:56Z</dcterms:created>
  <dcterms:modified xsi:type="dcterms:W3CDTF">2016-08-29T07:24:05Z</dcterms:modified>
  <cp:category/>
  <cp:version/>
  <cp:contentType/>
  <cp:contentStatus/>
</cp:coreProperties>
</file>